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wan\Desktop\"/>
    </mc:Choice>
  </mc:AlternateContent>
  <xr:revisionPtr revIDLastSave="0" documentId="8_{4E363DBB-8E14-47A9-8E91-4B5E8EB7DEF9}" xr6:coauthVersionLast="47" xr6:coauthVersionMax="47" xr10:uidLastSave="{00000000-0000-0000-0000-000000000000}"/>
  <bookViews>
    <workbookView xWindow="28680" yWindow="-450" windowWidth="29040" windowHeight="15840" tabRatio="840" firstSheet="1" activeTab="1" xr2:uid="{00000000-000D-0000-FFFF-FFFF00000000}"/>
  </bookViews>
  <sheets>
    <sheet name="Instructions" sheetId="5" r:id="rId1"/>
    <sheet name="Estimate Trial Weights" sheetId="1" r:id="rId2"/>
    <sheet name="Adjust Mix Weight_1 Specimen" sheetId="2" r:id="rId3"/>
    <sheet name="Adjust Mix Weight_2 Specimens" sheetId="3" r:id="rId4"/>
    <sheet name="Calculate CF from Gmb" sheetId="4" r:id="rId5"/>
  </sheets>
  <definedNames>
    <definedName name="CF_Reg">Table1[]</definedName>
    <definedName name="solver_eng" localSheetId="3" hidden="1">1</definedName>
    <definedName name="solver_neg" localSheetId="3" hidden="1">1</definedName>
    <definedName name="solver_num" localSheetId="3" hidden="1">0</definedName>
    <definedName name="solver_opt" localSheetId="3" hidden="1">'Adjust Mix Weight_2 Specimens'!$B$6</definedName>
    <definedName name="solver_typ" localSheetId="3" hidden="1">1</definedName>
    <definedName name="solver_val" localSheetId="3" hidden="1">0</definedName>
    <definedName name="solver_ver" localSheetId="3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4" l="1"/>
  <c r="B12" i="4" s="1"/>
  <c r="B9" i="4"/>
  <c r="B9" i="3"/>
  <c r="B10" i="3" s="1"/>
  <c r="B8" i="2"/>
  <c r="B9" i="1" l="1"/>
  <c r="B12" i="1" s="1"/>
  <c r="B13" i="1" s="1"/>
</calcChain>
</file>

<file path=xl/sharedStrings.xml><?xml version="1.0" encoding="utf-8"?>
<sst xmlns="http://schemas.openxmlformats.org/spreadsheetml/2006/main" count="72" uniqueCount="68">
  <si>
    <t>NCAT Trial Weight Estimating Spreadsheet</t>
  </si>
  <si>
    <t>Mix Gmm:</t>
  </si>
  <si>
    <t xml:space="preserve">   </t>
  </si>
  <si>
    <t>Typical Values</t>
  </si>
  <si>
    <t>Test</t>
  </si>
  <si>
    <t>Target Air Voids (%)</t>
  </si>
  <si>
    <t>HB/IDEAL</t>
  </si>
  <si>
    <t>OT/IDT</t>
  </si>
  <si>
    <t>I-FIT/DCT</t>
  </si>
  <si>
    <t>CF</t>
  </si>
  <si>
    <t>Height (mm)</t>
  </si>
  <si>
    <t>Input</t>
  </si>
  <si>
    <t>Result</t>
  </si>
  <si>
    <t>Target Air Voids</t>
  </si>
  <si>
    <t>Intercept</t>
  </si>
  <si>
    <t>Slope</t>
  </si>
  <si>
    <t>Height</t>
  </si>
  <si>
    <t>Estimated CF</t>
  </si>
  <si>
    <t>User Input CF</t>
  </si>
  <si>
    <t>Average CF</t>
  </si>
  <si>
    <t>APA</t>
  </si>
  <si>
    <t>TSR</t>
  </si>
  <si>
    <t>7.5 - 8.0</t>
  </si>
  <si>
    <t>Target Air Voids (%) =</t>
  </si>
  <si>
    <t>Adjusted Trial Mass (g) =</t>
  </si>
  <si>
    <t>Specimen Height (mm):</t>
  </si>
  <si>
    <t>Use this sheet after compacting 1 Trial Specimen</t>
  </si>
  <si>
    <t>Specimen Height (mm)</t>
  </si>
  <si>
    <t>Explanation</t>
  </si>
  <si>
    <t>Trial Specimen Dry Weight</t>
  </si>
  <si>
    <t>Calculated Air Voids of Trial Specimen</t>
  </si>
  <si>
    <t>Air Voids of Trial Specimen (%) =</t>
  </si>
  <si>
    <t>Mass of Trial Specimen (g) =</t>
  </si>
  <si>
    <t>Adjusted Specimen Mass for Future Specimens</t>
  </si>
  <si>
    <t>Target Weight  =</t>
  </si>
  <si>
    <t>Rounded Target Weight =</t>
  </si>
  <si>
    <t>Instructions:</t>
  </si>
  <si>
    <t>Rounded Target Weight in Orange Cell</t>
  </si>
  <si>
    <t>grams</t>
  </si>
  <si>
    <t>Trail Specimen 1</t>
  </si>
  <si>
    <t>Trail Specimen 2</t>
  </si>
  <si>
    <t>Input Trial Specimen Info In Green Cells</t>
  </si>
  <si>
    <t>Use this sheet after compacting 2 Trial Specimens</t>
  </si>
  <si>
    <t>Target Air Voids(%) =</t>
  </si>
  <si>
    <t>Air Voids (%)</t>
  </si>
  <si>
    <t>From T166 (Bulk) Test</t>
  </si>
  <si>
    <t>Disclaimer:</t>
  </si>
  <si>
    <t>Underwater Mass (g):</t>
  </si>
  <si>
    <r>
      <t xml:space="preserve">The Correction Factor (CF) is specific to each unique </t>
    </r>
    <r>
      <rPr>
        <u/>
        <sz val="12"/>
        <rFont val="Arial"/>
        <family val="2"/>
      </rPr>
      <t/>
    </r>
  </si>
  <si>
    <t>SSD Mass (g):</t>
  </si>
  <si>
    <t>mix type, sample height, and target air void content</t>
  </si>
  <si>
    <t>Mix Specific CF:</t>
  </si>
  <si>
    <r>
      <t>Calculate Volume CF from G</t>
    </r>
    <r>
      <rPr>
        <b/>
        <i/>
        <vertAlign val="subscript"/>
        <sz val="18"/>
        <rFont val="Calibri"/>
        <family val="2"/>
        <scheme val="minor"/>
      </rPr>
      <t>mb</t>
    </r>
    <r>
      <rPr>
        <b/>
        <i/>
        <sz val="18"/>
        <rFont val="Calibri"/>
        <family val="2"/>
        <scheme val="minor"/>
      </rPr>
      <t xml:space="preserve"> Data</t>
    </r>
  </si>
  <si>
    <r>
      <t>True G</t>
    </r>
    <r>
      <rPr>
        <vertAlign val="subscript"/>
        <sz val="16"/>
        <rFont val="Calibri"/>
        <family val="2"/>
        <scheme val="minor"/>
      </rPr>
      <t>mb</t>
    </r>
    <r>
      <rPr>
        <sz val="16"/>
        <rFont val="Calibri"/>
        <family val="2"/>
        <scheme val="minor"/>
      </rPr>
      <t>:</t>
    </r>
  </si>
  <si>
    <r>
      <t>Cylinder G</t>
    </r>
    <r>
      <rPr>
        <vertAlign val="subscript"/>
        <sz val="16"/>
        <rFont val="Calibri"/>
        <family val="2"/>
        <scheme val="minor"/>
      </rPr>
      <t>mb</t>
    </r>
    <r>
      <rPr>
        <sz val="16"/>
        <rFont val="Calibri"/>
        <family val="2"/>
        <scheme val="minor"/>
      </rPr>
      <t>:</t>
    </r>
  </si>
  <si>
    <t>Questions? Please contact:</t>
  </si>
  <si>
    <t>Nathan Moore - ndm0005@auburn.edu</t>
  </si>
  <si>
    <t>Adam Taylor - tayloa3@auburn.edu</t>
  </si>
  <si>
    <t>Average Starting CF Values</t>
  </si>
  <si>
    <t>DISCLAIMER</t>
  </si>
  <si>
    <t xml:space="preserve">This tool is not intended to perfectly predict an accurate weight every time. </t>
  </si>
  <si>
    <t>The purpose of this tool is to provide a starting weight that should be very close to the necessary mix weight to achieve a target density.</t>
  </si>
  <si>
    <t>Weight (g)</t>
  </si>
  <si>
    <t>Estimated Weight (g):</t>
  </si>
  <si>
    <t>Rounded Weight (g):</t>
  </si>
  <si>
    <t>Specimen Diameter (mm):</t>
  </si>
  <si>
    <t>Dry Specimen Mass (g):</t>
  </si>
  <si>
    <t>Passing #8 Sieve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</si>
</sst>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"/>
  </numFmts>
  <fonts count="1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i/>
      <sz val="18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i/>
      <vertAlign val="subscript"/>
      <sz val="18"/>
      <name val="Calibri"/>
      <family val="2"/>
      <scheme val="minor"/>
    </font>
    <font>
      <sz val="16"/>
      <name val="Calibri"/>
      <family val="2"/>
      <scheme val="minor"/>
    </font>
    <font>
      <vertAlign val="subscript"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2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5" borderId="0" xfId="0" applyFont="1" applyFill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/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4" borderId="1" xfId="0" applyNumberFormat="1" applyFont="1" applyFill="1" applyBorder="1" applyAlignment="1" applyProtection="1">
      <alignment horizontal="center"/>
      <protection locked="0"/>
    </xf>
    <xf numFmtId="164" fontId="5" fillId="6" borderId="1" xfId="0" applyNumberFormat="1" applyFont="1" applyFill="1" applyBorder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3" fontId="3" fillId="5" borderId="0" xfId="0" applyNumberFormat="1" applyFont="1" applyFill="1" applyAlignment="1">
      <alignment horizontal="center"/>
    </xf>
    <xf numFmtId="0" fontId="9" fillId="0" borderId="0" xfId="1" applyFont="1"/>
    <xf numFmtId="2" fontId="9" fillId="0" borderId="0" xfId="1" applyNumberFormat="1" applyFont="1"/>
    <xf numFmtId="0" fontId="8" fillId="0" borderId="3" xfId="1" applyFont="1" applyBorder="1"/>
    <xf numFmtId="1" fontId="9" fillId="8" borderId="1" xfId="1" applyNumberFormat="1" applyFont="1" applyFill="1" applyBorder="1"/>
    <xf numFmtId="0" fontId="9" fillId="0" borderId="0" xfId="1" applyFont="1" applyFill="1"/>
    <xf numFmtId="0" fontId="9" fillId="0" borderId="0" xfId="1" quotePrefix="1" applyFont="1" applyAlignment="1"/>
    <xf numFmtId="0" fontId="9" fillId="0" borderId="0" xfId="1" applyFont="1" applyBorder="1" applyAlignment="1">
      <alignment wrapText="1"/>
    </xf>
    <xf numFmtId="0" fontId="9" fillId="0" borderId="0" xfId="1" applyFont="1" applyBorder="1"/>
    <xf numFmtId="0" fontId="10" fillId="0" borderId="2" xfId="1" applyFont="1" applyBorder="1" applyAlignment="1">
      <alignment horizontal="center"/>
    </xf>
    <xf numFmtId="0" fontId="10" fillId="9" borderId="2" xfId="1" applyFont="1" applyFill="1" applyBorder="1" applyAlignment="1">
      <alignment horizontal="center"/>
    </xf>
    <xf numFmtId="0" fontId="9" fillId="9" borderId="0" xfId="1" quotePrefix="1" applyFont="1" applyFill="1" applyBorder="1" applyAlignment="1">
      <alignment horizontal="center"/>
    </xf>
    <xf numFmtId="0" fontId="9" fillId="9" borderId="0" xfId="1" applyFont="1" applyFill="1" applyBorder="1" applyAlignment="1">
      <alignment horizontal="center"/>
    </xf>
    <xf numFmtId="0" fontId="9" fillId="0" borderId="0" xfId="1" applyFont="1" applyFill="1" applyBorder="1"/>
    <xf numFmtId="3" fontId="9" fillId="0" borderId="0" xfId="1" applyNumberFormat="1" applyFont="1" applyBorder="1"/>
    <xf numFmtId="3" fontId="9" fillId="5" borderId="0" xfId="1" applyNumberFormat="1" applyFont="1" applyFill="1" applyBorder="1"/>
    <xf numFmtId="0" fontId="9" fillId="0" borderId="0" xfId="1" applyFont="1" applyFill="1" applyBorder="1" applyAlignment="1"/>
    <xf numFmtId="0" fontId="12" fillId="0" borderId="0" xfId="1" applyFont="1"/>
    <xf numFmtId="0" fontId="12" fillId="0" borderId="2" xfId="1" applyFont="1" applyBorder="1"/>
    <xf numFmtId="0" fontId="12" fillId="0" borderId="0" xfId="1" applyFont="1" applyAlignment="1">
      <alignment horizontal="right"/>
    </xf>
    <xf numFmtId="0" fontId="12" fillId="10" borderId="0" xfId="1" applyFont="1" applyFill="1"/>
    <xf numFmtId="0" fontId="12" fillId="0" borderId="0" xfId="1" applyFont="1" applyFill="1"/>
    <xf numFmtId="164" fontId="12" fillId="0" borderId="0" xfId="1" applyNumberFormat="1" applyFont="1" applyFill="1" applyBorder="1"/>
    <xf numFmtId="0" fontId="14" fillId="0" borderId="0" xfId="0" applyFont="1"/>
    <xf numFmtId="165" fontId="9" fillId="7" borderId="1" xfId="1" applyNumberFormat="1" applyFont="1" applyFill="1" applyBorder="1" applyProtection="1">
      <protection locked="0"/>
    </xf>
    <xf numFmtId="2" fontId="9" fillId="2" borderId="6" xfId="1" applyNumberFormat="1" applyFont="1" applyFill="1" applyBorder="1" applyAlignment="1" applyProtection="1">
      <alignment horizontal="center"/>
      <protection locked="0"/>
    </xf>
    <xf numFmtId="166" fontId="9" fillId="2" borderId="0" xfId="1" applyNumberFormat="1" applyFont="1" applyFill="1" applyBorder="1" applyAlignment="1" applyProtection="1">
      <alignment horizontal="center"/>
      <protection locked="0"/>
    </xf>
    <xf numFmtId="165" fontId="9" fillId="2" borderId="0" xfId="1" applyNumberFormat="1" applyFont="1" applyFill="1" applyBorder="1" applyAlignment="1" applyProtection="1">
      <alignment horizontal="center"/>
      <protection locked="0"/>
    </xf>
    <xf numFmtId="165" fontId="12" fillId="7" borderId="1" xfId="1" applyNumberFormat="1" applyFont="1" applyFill="1" applyBorder="1" applyProtection="1">
      <protection locked="0"/>
    </xf>
    <xf numFmtId="1" fontId="12" fillId="7" borderId="1" xfId="1" applyNumberFormat="1" applyFont="1" applyFill="1" applyBorder="1" applyProtection="1">
      <protection locked="0"/>
    </xf>
    <xf numFmtId="164" fontId="12" fillId="8" borderId="1" xfId="1" applyNumberFormat="1" applyFont="1" applyFill="1" applyBorder="1" applyProtection="1"/>
    <xf numFmtId="165" fontId="3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Continuous" vertical="center"/>
    </xf>
    <xf numFmtId="0" fontId="4" fillId="0" borderId="0" xfId="0" applyFont="1" applyFill="1" applyBorder="1" applyAlignment="1">
      <alignment horizontal="center"/>
    </xf>
    <xf numFmtId="0" fontId="8" fillId="3" borderId="4" xfId="1" applyFont="1" applyFill="1" applyBorder="1" applyAlignment="1"/>
    <xf numFmtId="0" fontId="8" fillId="3" borderId="7" xfId="1" applyFont="1" applyFill="1" applyBorder="1" applyAlignment="1"/>
    <xf numFmtId="0" fontId="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0" fillId="11" borderId="0" xfId="0" applyFill="1" applyAlignment="1">
      <alignment horizontal="centerContinuous"/>
    </xf>
    <xf numFmtId="0" fontId="0" fillId="11" borderId="0" xfId="0" applyFill="1" applyAlignment="1">
      <alignment horizontal="centerContinuous" vertical="center"/>
    </xf>
    <xf numFmtId="0" fontId="4" fillId="3" borderId="1" xfId="0" applyFont="1" applyFill="1" applyBorder="1" applyAlignment="1">
      <alignment horizontal="center"/>
    </xf>
    <xf numFmtId="0" fontId="1" fillId="11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15" fillId="3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76200</xdr:rowOff>
        </xdr:from>
        <xdr:to>
          <xdr:col>9</xdr:col>
          <xdr:colOff>523875</xdr:colOff>
          <xdr:row>40</xdr:row>
          <xdr:rowOff>123825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0</xdr:row>
          <xdr:rowOff>104775</xdr:rowOff>
        </xdr:from>
        <xdr:to>
          <xdr:col>19</xdr:col>
          <xdr:colOff>190500</xdr:colOff>
          <xdr:row>40</xdr:row>
          <xdr:rowOff>142875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1</xdr:col>
      <xdr:colOff>3433</xdr:colOff>
      <xdr:row>0</xdr:row>
      <xdr:rowOff>952500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925578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</xdr:colOff>
      <xdr:row>0</xdr:row>
      <xdr:rowOff>127000</xdr:rowOff>
    </xdr:from>
    <xdr:to>
      <xdr:col>0</xdr:col>
      <xdr:colOff>1966806</xdr:colOff>
      <xdr:row>0</xdr:row>
      <xdr:rowOff>1095706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" y="127000"/>
          <a:ext cx="1958340" cy="9687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2005965</xdr:colOff>
      <xdr:row>0</xdr:row>
      <xdr:rowOff>968706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1958340" cy="9687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1958340</xdr:colOff>
      <xdr:row>0</xdr:row>
      <xdr:rowOff>968706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58340" cy="9687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Q4:S9" totalsRowShown="0">
  <autoFilter ref="Q4:S9" xr:uid="{00000000-0009-0000-0100-000001000000}"/>
  <tableColumns count="3">
    <tableColumn id="1" xr3:uid="{00000000-0010-0000-0000-000001000000}" name="Height"/>
    <tableColumn id="2" xr3:uid="{00000000-0010-0000-0000-000002000000}" name="Intercept"/>
    <tableColumn id="3" xr3:uid="{00000000-0010-0000-0000-000003000000}" name="Slo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W18" sqref="W18"/>
    </sheetView>
  </sheetViews>
  <sheetFormatPr defaultColWidth="8.85546875" defaultRowHeight="15.75" x14ac:dyDescent="0.25"/>
  <cols>
    <col min="1" max="16384" width="8.85546875" style="41"/>
  </cols>
  <sheetData/>
  <sheetProtection algorithmName="SHA-512" hashValue="yzCTMV5Z9ejllnwlpgT/WLq3zc0ZqpypoY+Sz3RdsjKstiqXMUvi6gXKZgsXZJp29GMgUeNxQ6LQh9PWAIpCWQ==" saltValue="YrtXjq73pUeaxuWBnmiUEw==" spinCount="100000" sheet="1" objects="1" scenario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53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76200</xdr:rowOff>
              </from>
              <to>
                <xdr:col>9</xdr:col>
                <xdr:colOff>523875</xdr:colOff>
                <xdr:row>40</xdr:row>
                <xdr:rowOff>123825</xdr:rowOff>
              </to>
            </anchor>
          </objectPr>
        </oleObject>
      </mc:Choice>
      <mc:Fallback>
        <oleObject progId="Document" shapeId="2053" r:id="rId4"/>
      </mc:Fallback>
    </mc:AlternateContent>
    <mc:AlternateContent xmlns:mc="http://schemas.openxmlformats.org/markup-compatibility/2006">
      <mc:Choice Requires="x14">
        <oleObject progId="Document" shapeId="2054" r:id="rId6">
          <objectPr defaultSize="0" autoPict="0" r:id="rId7">
            <anchor moveWithCells="1">
              <from>
                <xdr:col>10</xdr:col>
                <xdr:colOff>66675</xdr:colOff>
                <xdr:row>0</xdr:row>
                <xdr:rowOff>104775</xdr:rowOff>
              </from>
              <to>
                <xdr:col>19</xdr:col>
                <xdr:colOff>190500</xdr:colOff>
                <xdr:row>40</xdr:row>
                <xdr:rowOff>142875</xdr:rowOff>
              </to>
            </anchor>
          </objectPr>
        </oleObject>
      </mc:Choice>
      <mc:Fallback>
        <oleObject progId="Document" shapeId="2054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0"/>
  <sheetViews>
    <sheetView showGridLines="0" tabSelected="1" zoomScaleNormal="100" workbookViewId="0">
      <selection activeCell="A4" sqref="A4"/>
    </sheetView>
  </sheetViews>
  <sheetFormatPr defaultColWidth="8.85546875" defaultRowHeight="15" x14ac:dyDescent="0.25"/>
  <cols>
    <col min="1" max="1" width="29.28515625" customWidth="1"/>
    <col min="4" max="4" width="14.140625" customWidth="1"/>
    <col min="5" max="5" width="23.28515625" bestFit="1" customWidth="1"/>
    <col min="6" max="6" width="21.28515625" customWidth="1"/>
    <col min="7" max="7" width="2.85546875" customWidth="1"/>
    <col min="17" max="17" width="0" hidden="1" customWidth="1"/>
    <col min="18" max="18" width="10.85546875" hidden="1" customWidth="1"/>
    <col min="19" max="19" width="2.7109375" hidden="1" customWidth="1"/>
  </cols>
  <sheetData>
    <row r="1" spans="1:19" ht="76.349999999999994" customHeight="1" x14ac:dyDescent="0.25">
      <c r="A1" s="54"/>
      <c r="B1" s="54" t="s">
        <v>0</v>
      </c>
      <c r="C1" s="55"/>
      <c r="D1" s="55"/>
      <c r="E1" s="56"/>
      <c r="F1" s="56"/>
      <c r="G1" s="50"/>
    </row>
    <row r="3" spans="1:19" ht="15.75" x14ac:dyDescent="0.25">
      <c r="A3" s="1" t="s">
        <v>1</v>
      </c>
      <c r="B3" s="13"/>
      <c r="C3" s="1" t="s">
        <v>2</v>
      </c>
      <c r="D3" s="59" t="s">
        <v>3</v>
      </c>
      <c r="E3" s="59"/>
      <c r="F3" s="59"/>
      <c r="G3" s="51"/>
      <c r="I3" s="60" t="s">
        <v>59</v>
      </c>
      <c r="J3" s="60"/>
      <c r="K3" s="60"/>
      <c r="L3" s="60"/>
      <c r="M3" s="60"/>
      <c r="N3" s="60"/>
      <c r="O3" s="60"/>
      <c r="P3" s="60"/>
    </row>
    <row r="4" spans="1:19" ht="15.75" x14ac:dyDescent="0.25">
      <c r="A4" s="1" t="s">
        <v>25</v>
      </c>
      <c r="B4" s="17"/>
      <c r="C4" s="1"/>
      <c r="D4" s="2" t="s">
        <v>4</v>
      </c>
      <c r="E4" s="2" t="s">
        <v>27</v>
      </c>
      <c r="F4" s="2" t="s">
        <v>5</v>
      </c>
      <c r="G4" s="51"/>
      <c r="I4" s="60"/>
      <c r="J4" s="60"/>
      <c r="K4" s="60"/>
      <c r="L4" s="60"/>
      <c r="M4" s="60"/>
      <c r="N4" s="60"/>
      <c r="O4" s="60"/>
      <c r="P4" s="60"/>
      <c r="Q4" t="s">
        <v>16</v>
      </c>
      <c r="R4" t="s">
        <v>14</v>
      </c>
      <c r="S4" t="s">
        <v>15</v>
      </c>
    </row>
    <row r="5" spans="1:19" ht="15.75" x14ac:dyDescent="0.25">
      <c r="A5" s="1" t="s">
        <v>5</v>
      </c>
      <c r="B5" s="14"/>
      <c r="C5" s="1"/>
      <c r="D5" s="3" t="s">
        <v>6</v>
      </c>
      <c r="E5" s="3">
        <v>62</v>
      </c>
      <c r="F5" s="4">
        <v>7</v>
      </c>
      <c r="G5" s="49"/>
      <c r="I5" s="57" t="s">
        <v>60</v>
      </c>
      <c r="J5" s="57"/>
      <c r="K5" s="57"/>
      <c r="L5" s="58"/>
      <c r="M5" s="57"/>
      <c r="N5" s="57"/>
      <c r="O5" s="57"/>
      <c r="P5" s="57"/>
      <c r="Q5">
        <v>62</v>
      </c>
      <c r="R5">
        <v>1.0754595672987799</v>
      </c>
      <c r="S5">
        <v>-1.03947691870757E-3</v>
      </c>
    </row>
    <row r="6" spans="1:19" ht="15.6" customHeight="1" x14ac:dyDescent="0.25">
      <c r="A6" s="1" t="s">
        <v>67</v>
      </c>
      <c r="B6" s="17"/>
      <c r="C6" s="1"/>
      <c r="D6" s="3" t="s">
        <v>20</v>
      </c>
      <c r="E6" s="3">
        <v>75</v>
      </c>
      <c r="F6" s="4">
        <v>7</v>
      </c>
      <c r="G6" s="49"/>
      <c r="I6" s="61" t="s">
        <v>61</v>
      </c>
      <c r="J6" s="61"/>
      <c r="K6" s="61"/>
      <c r="L6" s="61"/>
      <c r="M6" s="61"/>
      <c r="N6" s="61"/>
      <c r="O6" s="61"/>
      <c r="P6" s="61"/>
      <c r="Q6">
        <v>75</v>
      </c>
      <c r="R6">
        <v>1.053294544823193</v>
      </c>
      <c r="S6">
        <v>-6.5249953810090071E-4</v>
      </c>
    </row>
    <row r="7" spans="1:19" ht="15.75" x14ac:dyDescent="0.25">
      <c r="A7" s="1"/>
      <c r="C7" s="1"/>
      <c r="D7" s="3" t="s">
        <v>21</v>
      </c>
      <c r="E7" s="3">
        <v>95</v>
      </c>
      <c r="F7" s="4">
        <v>7</v>
      </c>
      <c r="G7" s="49"/>
      <c r="I7" s="61"/>
      <c r="J7" s="61"/>
      <c r="K7" s="61"/>
      <c r="L7" s="61"/>
      <c r="M7" s="61"/>
      <c r="N7" s="61"/>
      <c r="O7" s="61"/>
      <c r="P7" s="61"/>
      <c r="Q7">
        <v>95</v>
      </c>
      <c r="R7">
        <v>1.0541178686547328</v>
      </c>
      <c r="S7">
        <v>-7.0512506557478293E-4</v>
      </c>
    </row>
    <row r="8" spans="1:19" ht="15.75" x14ac:dyDescent="0.25">
      <c r="A8" s="1"/>
      <c r="B8" s="1" t="s">
        <v>9</v>
      </c>
      <c r="D8" s="3" t="s">
        <v>7</v>
      </c>
      <c r="E8" s="3">
        <v>125</v>
      </c>
      <c r="F8" s="4" t="s">
        <v>22</v>
      </c>
      <c r="G8" s="49"/>
      <c r="I8" s="61"/>
      <c r="J8" s="61"/>
      <c r="K8" s="61"/>
      <c r="L8" s="61"/>
      <c r="M8" s="61"/>
      <c r="N8" s="61"/>
      <c r="O8" s="61"/>
      <c r="P8" s="61"/>
      <c r="Q8">
        <v>125</v>
      </c>
      <c r="R8">
        <v>1.0531267632952785</v>
      </c>
      <c r="S8">
        <v>-7.1359365292584642E-4</v>
      </c>
    </row>
    <row r="9" spans="1:19" ht="15.75" x14ac:dyDescent="0.25">
      <c r="A9" s="1" t="s">
        <v>17</v>
      </c>
      <c r="B9" s="16" t="str">
        <f>IF($B$6="","",LOOKUP($B$4,Table1[Height],Table1[Intercept])+LOOKUP($B$4,Table1[Height],Table1[Slope]*$B$6))</f>
        <v/>
      </c>
      <c r="D9" s="3" t="s">
        <v>8</v>
      </c>
      <c r="E9" s="3">
        <v>160</v>
      </c>
      <c r="F9" s="4" t="s">
        <v>22</v>
      </c>
      <c r="G9" s="49"/>
      <c r="H9" s="9"/>
      <c r="Q9">
        <v>160</v>
      </c>
      <c r="R9">
        <v>1.0522772444157469</v>
      </c>
      <c r="S9">
        <v>-7.208524420839142E-4</v>
      </c>
    </row>
    <row r="10" spans="1:19" ht="15.75" x14ac:dyDescent="0.25">
      <c r="A10" s="1" t="s">
        <v>18</v>
      </c>
      <c r="B10" s="15"/>
      <c r="D10" s="1"/>
      <c r="E10" s="1"/>
      <c r="F10" s="1"/>
      <c r="G10" s="1"/>
      <c r="H10" s="9"/>
    </row>
    <row r="11" spans="1:19" ht="15.75" x14ac:dyDescent="0.25">
      <c r="A11" s="1"/>
      <c r="B11" s="1"/>
      <c r="C11" s="1"/>
      <c r="D11" s="59" t="s">
        <v>58</v>
      </c>
      <c r="E11" s="59"/>
      <c r="F11" s="12"/>
      <c r="G11" s="12"/>
      <c r="H11" s="9"/>
      <c r="I11" s="9"/>
    </row>
    <row r="12" spans="1:19" ht="15.75" x14ac:dyDescent="0.25">
      <c r="A12" s="1" t="s">
        <v>63</v>
      </c>
      <c r="B12" s="18" t="str">
        <f>IF(ISNUMBER(B10),(($B$4*((100-$B$5)/100))/$B$10)*((PI()/4)*(15^2)*($B$3/10)),IF(B6="","",($B$4*((100-$B$5)/100)/$B$9)*((PI()/4)*(15^2)*($B$3/10))))</f>
        <v/>
      </c>
      <c r="D12" s="2" t="s">
        <v>10</v>
      </c>
      <c r="E12" s="2" t="s">
        <v>19</v>
      </c>
      <c r="F12" s="10"/>
      <c r="G12" s="10"/>
      <c r="H12" s="9"/>
    </row>
    <row r="13" spans="1:19" ht="15.75" x14ac:dyDescent="0.25">
      <c r="A13" s="1" t="s">
        <v>64</v>
      </c>
      <c r="B13" s="18" t="str">
        <f>IF(B12="","",MROUND(B12,5))</f>
        <v/>
      </c>
      <c r="C13" s="5"/>
      <c r="D13" s="3">
        <v>62</v>
      </c>
      <c r="E13" s="7">
        <v>1.0358007422096156</v>
      </c>
      <c r="H13" s="9"/>
    </row>
    <row r="14" spans="1:19" ht="15.75" x14ac:dyDescent="0.25">
      <c r="A14" s="1"/>
      <c r="B14" s="1"/>
      <c r="C14" s="1"/>
      <c r="D14" s="3">
        <v>75</v>
      </c>
      <c r="E14" s="7">
        <v>1.0314144352811669</v>
      </c>
      <c r="F14" s="11"/>
      <c r="G14" s="11"/>
      <c r="H14" s="9"/>
    </row>
    <row r="15" spans="1:19" ht="15.75" x14ac:dyDescent="0.25">
      <c r="A15" s="8" t="s">
        <v>11</v>
      </c>
      <c r="B15" s="1"/>
      <c r="C15" s="1"/>
      <c r="D15" s="3">
        <v>95</v>
      </c>
      <c r="E15" s="7">
        <v>1.0302849999999999</v>
      </c>
      <c r="F15" s="11"/>
      <c r="G15" s="11"/>
      <c r="H15" s="9"/>
    </row>
    <row r="16" spans="1:19" ht="15.75" x14ac:dyDescent="0.25">
      <c r="A16" s="6" t="s">
        <v>12</v>
      </c>
      <c r="B16" s="1"/>
      <c r="C16" s="1"/>
      <c r="D16" s="3">
        <v>125</v>
      </c>
      <c r="E16" s="7">
        <v>1.0284341358973421</v>
      </c>
      <c r="F16" s="11"/>
      <c r="G16" s="11"/>
      <c r="H16" s="9"/>
    </row>
    <row r="17" spans="1:7" ht="15.75" x14ac:dyDescent="0.25">
      <c r="D17" s="3">
        <v>160</v>
      </c>
      <c r="E17" s="7">
        <v>1.0240151229080836</v>
      </c>
      <c r="F17" s="11"/>
      <c r="G17" s="11"/>
    </row>
    <row r="18" spans="1:7" ht="15.75" x14ac:dyDescent="0.25">
      <c r="A18" t="s">
        <v>55</v>
      </c>
      <c r="D18" s="1"/>
      <c r="E18" s="1"/>
    </row>
    <row r="19" spans="1:7" ht="15.75" x14ac:dyDescent="0.25">
      <c r="A19" t="s">
        <v>56</v>
      </c>
      <c r="D19" s="1"/>
      <c r="E19" s="1"/>
    </row>
    <row r="20" spans="1:7" x14ac:dyDescent="0.25">
      <c r="A20" t="s">
        <v>57</v>
      </c>
    </row>
  </sheetData>
  <sheetProtection algorithmName="SHA-512" hashValue="RvNpRVkehoG+RCWpj7yTAUVvBT+m8LeoxcUZoUXZONc/VLGrPKempl3OLB8VAXo5m1BL6/T/RdoQL6YFI7Pn1A==" saltValue="ETdBZ2cKLT2ep9d5U4vung==" spinCount="100000" sheet="1" objects="1" scenarios="1"/>
  <mergeCells count="4">
    <mergeCell ref="D3:F3"/>
    <mergeCell ref="D11:E11"/>
    <mergeCell ref="I3:P4"/>
    <mergeCell ref="I6:P8"/>
  </mergeCells>
  <dataValidations count="3">
    <dataValidation type="list" allowBlank="1" showInputMessage="1" showErrorMessage="1" sqref="B4" xr:uid="{00000000-0002-0000-0100-000000000000}">
      <formula1>$Q$5:$Q$9</formula1>
    </dataValidation>
    <dataValidation type="decimal" allowBlank="1" showInputMessage="1" showErrorMessage="1" promptTitle="User Input CF" prompt="This cell overrides the Estimated CF. User input values must be between 1.00 - 1.10. Leave blank if not in use." sqref="B10" xr:uid="{00000000-0002-0000-0100-000001000000}">
      <formula1>1</formula1>
      <formula2>1.1</formula2>
    </dataValidation>
    <dataValidation allowBlank="1" showInputMessage="1" showErrorMessage="1" promptTitle="% Passing #8 Note:" prompt="This tool has been calibrated for mixes with approximately 25 to 60% passing the #8 sieve._x000a__x000a_If used outside this range, results may vary." sqref="B6" xr:uid="{00000000-0002-0000-0100-000002000000}"/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O10"/>
  <sheetViews>
    <sheetView showGridLines="0" zoomScaleNormal="100" workbookViewId="0">
      <selection activeCell="B6" sqref="B6"/>
    </sheetView>
  </sheetViews>
  <sheetFormatPr defaultColWidth="9.140625" defaultRowHeight="23.25" x14ac:dyDescent="0.35"/>
  <cols>
    <col min="1" max="1" width="44.7109375" style="19" customWidth="1"/>
    <col min="2" max="2" width="20" style="19" customWidth="1"/>
    <col min="3" max="3" width="9.140625" style="19"/>
    <col min="4" max="4" width="10.42578125" style="19" customWidth="1"/>
    <col min="5" max="14" width="9.140625" style="19"/>
    <col min="15" max="15" width="11.85546875" style="19" bestFit="1" customWidth="1"/>
    <col min="16" max="16384" width="9.140625" style="19"/>
  </cols>
  <sheetData>
    <row r="1" spans="1:15" ht="89.45" customHeight="1" x14ac:dyDescent="0.35">
      <c r="A1" s="52"/>
      <c r="B1" s="62" t="s">
        <v>26</v>
      </c>
      <c r="C1" s="62"/>
      <c r="D1" s="62"/>
      <c r="E1" s="26"/>
      <c r="M1" s="20"/>
    </row>
    <row r="2" spans="1:15" x14ac:dyDescent="0.35">
      <c r="M2" s="20"/>
    </row>
    <row r="3" spans="1:15" x14ac:dyDescent="0.35">
      <c r="D3" s="21" t="s">
        <v>28</v>
      </c>
      <c r="E3" s="21"/>
      <c r="F3" s="21"/>
      <c r="G3" s="21"/>
      <c r="H3" s="21"/>
      <c r="I3" s="21"/>
      <c r="M3" s="20"/>
    </row>
    <row r="4" spans="1:15" x14ac:dyDescent="0.35">
      <c r="A4" s="19" t="s">
        <v>32</v>
      </c>
      <c r="B4" s="42"/>
      <c r="D4" s="19" t="s">
        <v>29</v>
      </c>
      <c r="M4" s="20"/>
      <c r="O4" s="20"/>
    </row>
    <row r="5" spans="1:15" x14ac:dyDescent="0.35">
      <c r="A5" s="19" t="s">
        <v>31</v>
      </c>
      <c r="B5" s="42"/>
      <c r="D5" s="19" t="s">
        <v>30</v>
      </c>
      <c r="M5" s="20"/>
      <c r="O5" s="20"/>
    </row>
    <row r="6" spans="1:15" x14ac:dyDescent="0.35">
      <c r="A6" s="19" t="s">
        <v>23</v>
      </c>
      <c r="B6" s="42"/>
      <c r="D6" s="19" t="s">
        <v>13</v>
      </c>
      <c r="O6" s="20"/>
    </row>
    <row r="7" spans="1:15" x14ac:dyDescent="0.35">
      <c r="O7" s="20"/>
    </row>
    <row r="8" spans="1:15" x14ac:dyDescent="0.35">
      <c r="A8" s="19" t="s">
        <v>24</v>
      </c>
      <c r="B8" s="22" t="str">
        <f>IF(B6="","",(MROUND(((100-B6)/(100-B5))*B4,1)))</f>
        <v/>
      </c>
      <c r="D8" s="19" t="s">
        <v>33</v>
      </c>
      <c r="O8" s="20"/>
    </row>
    <row r="9" spans="1:15" x14ac:dyDescent="0.35">
      <c r="E9" s="23"/>
      <c r="O9" s="20"/>
    </row>
    <row r="10" spans="1:15" x14ac:dyDescent="0.35">
      <c r="A10" s="24"/>
      <c r="B10" s="24"/>
      <c r="C10" s="24"/>
      <c r="D10" s="24"/>
    </row>
  </sheetData>
  <sheetProtection algorithmName="SHA-512" hashValue="PgbGputFdiVe0TCo84K5+UIUXqyJTuoLzi+641YsogMsdUgXR77blrOWGM/+iT364bydUu1qGNuoU2uZ+lGYBg==" saltValue="GW3su2nkv/fv9d5/WHtMmQ==" spinCount="100000" sheet="1" objects="1" scenarios="1"/>
  <mergeCells count="1">
    <mergeCell ref="B1: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K15"/>
  <sheetViews>
    <sheetView showGridLines="0" zoomScaleNormal="100" workbookViewId="0">
      <selection activeCell="B6" sqref="B6"/>
    </sheetView>
  </sheetViews>
  <sheetFormatPr defaultColWidth="9.140625" defaultRowHeight="23.25" x14ac:dyDescent="0.35"/>
  <cols>
    <col min="1" max="1" width="40.42578125" style="19" bestFit="1" customWidth="1"/>
    <col min="2" max="2" width="14.7109375" style="19" customWidth="1"/>
    <col min="3" max="3" width="22.28515625" style="19" bestFit="1" customWidth="1"/>
    <col min="4" max="4" width="3.140625" style="19" customWidth="1"/>
    <col min="5" max="5" width="61.28515625" style="19" bestFit="1" customWidth="1"/>
    <col min="6" max="6" width="9.42578125" style="19" bestFit="1" customWidth="1"/>
    <col min="7" max="7" width="14.85546875" style="19" bestFit="1" customWidth="1"/>
    <col min="8" max="8" width="42.140625" style="19" bestFit="1" customWidth="1"/>
    <col min="9" max="9" width="10.85546875" style="19" customWidth="1"/>
    <col min="10" max="10" width="9.140625" style="19"/>
    <col min="11" max="11" width="20.7109375" style="19" bestFit="1" customWidth="1"/>
    <col min="12" max="12" width="15.28515625" style="19" customWidth="1"/>
    <col min="13" max="16384" width="9.140625" style="19"/>
  </cols>
  <sheetData>
    <row r="1" spans="1:11" ht="81" customHeight="1" x14ac:dyDescent="0.35">
      <c r="A1" s="53"/>
      <c r="B1" s="63" t="s">
        <v>42</v>
      </c>
      <c r="C1" s="63"/>
      <c r="D1" s="63"/>
      <c r="E1" s="63"/>
    </row>
    <row r="3" spans="1:11" x14ac:dyDescent="0.35">
      <c r="A3" s="25" t="s">
        <v>43</v>
      </c>
      <c r="B3" s="43"/>
    </row>
    <row r="4" spans="1:11" x14ac:dyDescent="0.35">
      <c r="H4" s="26"/>
      <c r="I4" s="26"/>
      <c r="J4" s="26"/>
      <c r="K4" s="26"/>
    </row>
    <row r="5" spans="1:11" ht="24" thickBot="1" x14ac:dyDescent="0.4">
      <c r="B5" s="27" t="s">
        <v>62</v>
      </c>
      <c r="C5" s="27" t="s">
        <v>44</v>
      </c>
      <c r="D5" s="26"/>
      <c r="E5" s="28" t="s">
        <v>36</v>
      </c>
      <c r="G5" s="26"/>
      <c r="H5" s="26"/>
      <c r="I5" s="26"/>
      <c r="J5" s="26"/>
      <c r="K5" s="26"/>
    </row>
    <row r="6" spans="1:11" x14ac:dyDescent="0.35">
      <c r="A6" s="19" t="s">
        <v>39</v>
      </c>
      <c r="B6" s="44"/>
      <c r="C6" s="45"/>
      <c r="D6" s="26"/>
      <c r="E6" s="29" t="s">
        <v>41</v>
      </c>
      <c r="G6" s="26"/>
      <c r="H6" s="26"/>
      <c r="I6" s="26"/>
      <c r="J6" s="26"/>
      <c r="K6" s="26"/>
    </row>
    <row r="7" spans="1:11" x14ac:dyDescent="0.35">
      <c r="A7" s="19" t="s">
        <v>40</v>
      </c>
      <c r="B7" s="44"/>
      <c r="C7" s="45"/>
      <c r="D7" s="26"/>
      <c r="E7" s="30" t="s">
        <v>37</v>
      </c>
      <c r="F7" s="26"/>
      <c r="G7" s="26"/>
      <c r="H7" s="26"/>
      <c r="I7" s="31"/>
      <c r="J7" s="26"/>
      <c r="K7" s="26"/>
    </row>
    <row r="8" spans="1:11" x14ac:dyDescent="0.35">
      <c r="B8" s="31"/>
      <c r="C8" s="31"/>
      <c r="D8" s="26"/>
      <c r="E8" s="26"/>
      <c r="F8" s="26"/>
      <c r="G8" s="26"/>
      <c r="H8" s="26"/>
      <c r="I8" s="31"/>
      <c r="J8" s="26"/>
      <c r="K8" s="26"/>
    </row>
    <row r="9" spans="1:11" x14ac:dyDescent="0.35">
      <c r="A9" s="26" t="s">
        <v>34</v>
      </c>
      <c r="B9" s="32" t="str">
        <f>IF(C7="","",B6+(B7-B6)/(C7-C6)*(B3-C6))</f>
        <v/>
      </c>
      <c r="C9" s="19" t="s">
        <v>38</v>
      </c>
      <c r="G9" s="26"/>
      <c r="H9" s="26"/>
      <c r="I9" s="31"/>
      <c r="J9" s="26"/>
      <c r="K9" s="26"/>
    </row>
    <row r="10" spans="1:11" x14ac:dyDescent="0.35">
      <c r="A10" s="26" t="s">
        <v>35</v>
      </c>
      <c r="B10" s="33" t="str">
        <f>IF(B9="","",MROUND(B9,5))</f>
        <v/>
      </c>
      <c r="C10" s="19" t="s">
        <v>38</v>
      </c>
      <c r="G10" s="26"/>
      <c r="H10" s="26"/>
      <c r="I10" s="31"/>
      <c r="J10" s="26"/>
      <c r="K10" s="26"/>
    </row>
    <row r="11" spans="1:11" x14ac:dyDescent="0.35">
      <c r="B11" s="26"/>
      <c r="C11" s="26"/>
      <c r="D11" s="26"/>
      <c r="E11" s="26"/>
      <c r="F11" s="26"/>
      <c r="G11" s="26"/>
      <c r="H11" s="26"/>
      <c r="I11" s="31"/>
      <c r="J11" s="26"/>
      <c r="K11" s="26"/>
    </row>
    <row r="12" spans="1:11" x14ac:dyDescent="0.35"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x14ac:dyDescent="0.35">
      <c r="B13" s="26"/>
      <c r="C13" s="26"/>
      <c r="D13" s="26"/>
      <c r="E13" s="26"/>
      <c r="F13" s="26"/>
      <c r="G13" s="26"/>
      <c r="H13" s="26"/>
      <c r="I13" s="34"/>
      <c r="J13" s="26"/>
      <c r="K13" s="26"/>
    </row>
    <row r="14" spans="1:11" x14ac:dyDescent="0.35"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x14ac:dyDescent="0.35">
      <c r="B15" s="26"/>
      <c r="C15" s="26"/>
      <c r="D15" s="26"/>
      <c r="E15" s="26"/>
      <c r="F15" s="26"/>
      <c r="G15" s="26"/>
      <c r="H15" s="26"/>
      <c r="I15" s="26"/>
      <c r="J15" s="26"/>
      <c r="K15" s="26"/>
    </row>
  </sheetData>
  <sheetProtection algorithmName="SHA-512" hashValue="4wGqLwDZG95LDpUxQHNFjTmFrAtWLOVI9aBrCfodS01JgW1L9Lh0H65i3043COj2Qjy8r9HxzeW1P6sCYeEKQQ==" saltValue="S4yC1ypNmhuiTh4LCtBf3A==" spinCount="100000" sheet="1" objects="1" scenarios="1"/>
  <mergeCells count="1">
    <mergeCell ref="B1:E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2"/>
  <sheetViews>
    <sheetView showGridLines="0" zoomScaleNormal="100" workbookViewId="0">
      <selection activeCell="A4" sqref="A4"/>
    </sheetView>
  </sheetViews>
  <sheetFormatPr defaultColWidth="8.85546875" defaultRowHeight="21" x14ac:dyDescent="0.35"/>
  <cols>
    <col min="1" max="1" width="33.7109375" style="35" bestFit="1" customWidth="1"/>
    <col min="2" max="2" width="10.42578125" style="35" bestFit="1" customWidth="1"/>
    <col min="3" max="3" width="8.85546875" style="35"/>
    <col min="4" max="4" width="13.28515625" style="35" customWidth="1"/>
    <col min="5" max="16384" width="8.85546875" style="35"/>
  </cols>
  <sheetData>
    <row r="1" spans="1:15" ht="78.599999999999994" customHeight="1" x14ac:dyDescent="0.35">
      <c r="A1" s="53"/>
      <c r="B1" s="64" t="s">
        <v>52</v>
      </c>
      <c r="C1" s="64"/>
      <c r="D1" s="64"/>
      <c r="E1" s="64"/>
      <c r="F1" s="64"/>
    </row>
    <row r="2" spans="1:15" ht="21.75" thickBot="1" x14ac:dyDescent="0.4">
      <c r="A2" s="36" t="s">
        <v>45</v>
      </c>
    </row>
    <row r="3" spans="1:15" ht="21.75" thickBot="1" x14ac:dyDescent="0.4">
      <c r="A3" s="37" t="s">
        <v>66</v>
      </c>
      <c r="B3" s="46"/>
      <c r="D3" s="36" t="s">
        <v>46</v>
      </c>
    </row>
    <row r="4" spans="1:15" x14ac:dyDescent="0.35">
      <c r="A4" s="37" t="s">
        <v>47</v>
      </c>
      <c r="B4" s="46"/>
      <c r="D4" s="38" t="s">
        <v>48</v>
      </c>
      <c r="E4" s="38"/>
      <c r="F4" s="38"/>
      <c r="G4" s="38"/>
      <c r="H4" s="38"/>
      <c r="I4" s="38"/>
      <c r="J4" s="38"/>
      <c r="K4" s="38"/>
      <c r="L4" s="39"/>
      <c r="M4" s="39"/>
      <c r="N4" s="39"/>
      <c r="O4" s="39"/>
    </row>
    <row r="5" spans="1:15" x14ac:dyDescent="0.35">
      <c r="A5" s="37" t="s">
        <v>49</v>
      </c>
      <c r="B5" s="46"/>
      <c r="D5" s="38" t="s">
        <v>50</v>
      </c>
      <c r="E5" s="38"/>
      <c r="F5" s="38"/>
      <c r="G5" s="38"/>
      <c r="H5" s="38"/>
      <c r="I5" s="38"/>
      <c r="J5" s="38"/>
      <c r="K5" s="38"/>
    </row>
    <row r="6" spans="1:15" x14ac:dyDescent="0.35">
      <c r="A6" s="37" t="s">
        <v>65</v>
      </c>
      <c r="B6" s="47"/>
    </row>
    <row r="7" spans="1:15" x14ac:dyDescent="0.35">
      <c r="A7" s="37" t="s">
        <v>25</v>
      </c>
      <c r="B7" s="47"/>
    </row>
    <row r="8" spans="1:15" x14ac:dyDescent="0.35">
      <c r="A8" s="37"/>
    </row>
    <row r="9" spans="1:15" ht="24" x14ac:dyDescent="0.45">
      <c r="A9" s="37" t="s">
        <v>53</v>
      </c>
      <c r="B9" s="48" t="str">
        <f>IF(B5="","",B3/(B5-B4))</f>
        <v/>
      </c>
    </row>
    <row r="10" spans="1:15" ht="24" x14ac:dyDescent="0.45">
      <c r="A10" s="37" t="s">
        <v>54</v>
      </c>
      <c r="B10" s="48" t="str">
        <f>IF(B7="","",B3/((PI()/4)*((B6/10)^2)*(B7/10)))</f>
        <v/>
      </c>
    </row>
    <row r="11" spans="1:15" x14ac:dyDescent="0.35">
      <c r="A11" s="37"/>
      <c r="B11" s="40"/>
    </row>
    <row r="12" spans="1:15" x14ac:dyDescent="0.35">
      <c r="A12" s="37" t="s">
        <v>51</v>
      </c>
      <c r="B12" s="48" t="str">
        <f>IF(B10="","",B9/B10)</f>
        <v/>
      </c>
    </row>
  </sheetData>
  <sheetProtection algorithmName="SHA-512" hashValue="DtazzpewN60PpYMmI7Ir9/1xjtqXQ2EPeqW7alEpxWe4iNj7EkVhZ5R/YIP8+Tqgc984G30bwzzHArj4slAGDw==" saltValue="CgsJwkrATGdXRduiKysIRA==" spinCount="100000" sheet="1" objects="1" scenarios="1"/>
  <mergeCells count="1">
    <mergeCell ref="B1:F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Estimate Trial Weights</vt:lpstr>
      <vt:lpstr>Adjust Mix Weight_1 Specimen</vt:lpstr>
      <vt:lpstr>Adjust Mix Weight_2 Specimens</vt:lpstr>
      <vt:lpstr>Calculate CF from Gmb</vt:lpstr>
      <vt:lpstr>CF_Reg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Moore</dc:creator>
  <cp:lastModifiedBy>Bill Rowan</cp:lastModifiedBy>
  <dcterms:created xsi:type="dcterms:W3CDTF">2022-04-29T18:56:56Z</dcterms:created>
  <dcterms:modified xsi:type="dcterms:W3CDTF">2022-06-27T21:16:34Z</dcterms:modified>
</cp:coreProperties>
</file>